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Tom/Desktop/"/>
    </mc:Choice>
  </mc:AlternateContent>
  <bookViews>
    <workbookView xWindow="620" yWindow="460" windowWidth="29120" windowHeight="21140" tabRatio="500"/>
  </bookViews>
  <sheets>
    <sheet name="Tabelle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" i="1" l="1"/>
  <c r="C24" i="1"/>
  <c r="C22" i="1"/>
  <c r="C21" i="1"/>
  <c r="C15" i="1"/>
  <c r="C17" i="1"/>
  <c r="C19" i="1"/>
  <c r="D71" i="1"/>
  <c r="D70" i="1"/>
  <c r="D66" i="1"/>
  <c r="D64" i="1"/>
  <c r="C11" i="1"/>
  <c r="D59" i="1"/>
  <c r="D62" i="1"/>
  <c r="D63" i="1"/>
  <c r="D65" i="1"/>
  <c r="D67" i="1"/>
  <c r="D68" i="1"/>
  <c r="C39" i="1"/>
  <c r="C40" i="1"/>
  <c r="C41" i="1"/>
  <c r="C42" i="1"/>
  <c r="C33" i="1"/>
  <c r="C34" i="1"/>
  <c r="C35" i="1"/>
</calcChain>
</file>

<file path=xl/sharedStrings.xml><?xml version="1.0" encoding="utf-8"?>
<sst xmlns="http://schemas.openxmlformats.org/spreadsheetml/2006/main" count="98" uniqueCount="84">
  <si>
    <t>Berechnung Geringfügig 2020</t>
  </si>
  <si>
    <t>16,4% Dienstgeberanteil</t>
  </si>
  <si>
    <t>Unfallversicherungsbeitrag</t>
  </si>
  <si>
    <t>Mitarbeitersorsorgekasse</t>
  </si>
  <si>
    <t>1,53% Mitarbeitervorsorgekasse</t>
  </si>
  <si>
    <t>1,2% Unfallversciehrung</t>
  </si>
  <si>
    <t>Grundlage geringfügig</t>
  </si>
  <si>
    <t>Netto</t>
  </si>
  <si>
    <t>Brutto</t>
  </si>
  <si>
    <t>Gesamtkosten</t>
  </si>
  <si>
    <t>entfällt bei max. 1,5 geringfügigen Mitarbeitern im Betrieb (=460,66 x1,5); Pensions. + Krankenversicherung</t>
  </si>
  <si>
    <t>gesamt max. 1,5 geringfügige MA</t>
  </si>
  <si>
    <t>gesamt ÜBER 1,5 geringfügige MA</t>
  </si>
  <si>
    <t>Pensions. + Krankenversicherung</t>
  </si>
  <si>
    <t>https://www.wko.at/service/arbeitsrecht-sozialrecht/Geringfuegige_Beschaeftigung_(sozialrechtlich).html</t>
  </si>
  <si>
    <t>Quelle</t>
  </si>
  <si>
    <t>1. Ich weiß meine Gesamt-Lohnkosten für meinen Mitarbeiter (Brutto-Brutto)</t>
  </si>
  <si>
    <t>2. ODER ich erfrage sie bei meinem Steuerberater.</t>
  </si>
  <si>
    <t>3. ODER ich berechne sie hier selbst:</t>
  </si>
  <si>
    <t>https://www.bruttonetto-rechner.at/arbeitgeber-lohnkostenrechner/</t>
  </si>
  <si>
    <t>Quellen:</t>
  </si>
  <si>
    <t>DZ (Zuschlag zum Dienstgeberbeitrag (DB)</t>
  </si>
  <si>
    <t>https://www.wko.at/service/steuern/Aktuelle_Werte_Lohnverrechnung.html</t>
  </si>
  <si>
    <t>Verfasser: Tom Urbanek, www.thomasurbanek.com</t>
  </si>
  <si>
    <t>2€/Woche</t>
  </si>
  <si>
    <t>Dienstnehmer:</t>
  </si>
  <si>
    <t>Sozialversicherung</t>
  </si>
  <si>
    <t>Lohnsteuer</t>
  </si>
  <si>
    <t>Betriebliche Vorsorgekasse</t>
  </si>
  <si>
    <t>https://www.wko.at/service/handlungsanleitung-corona-sozialpartnervereinbarung.pdf</t>
  </si>
  <si>
    <t>Info Kurzarbeit Sozialpartner (nicht ganz aktuell)</t>
  </si>
  <si>
    <t>Lohnnebenkosten</t>
  </si>
  <si>
    <t>https://www.szabo.at/lohnnebenkosten-2020-gesenkt/</t>
  </si>
  <si>
    <t>Hiweis: Diese Berechnung dient als Anhaltspunkt und ist nicht für alle Kollektivverträge und/oder Bundeländer korrekt und stellt keinen Anspruch auf Vollständigkeit!</t>
  </si>
  <si>
    <t>Keine Gewähr für Fehlinformationen, Tippfehler oder falsche Wert!</t>
  </si>
  <si>
    <t>DB (Diebstgeberbeitrag/Familienlastenausgleichsfonds)</t>
  </si>
  <si>
    <t>https://www.wko.at/service/steuern/Dienstgeberbeitrag_zum_Familienlastenausgleichsfonds_(DB).html</t>
  </si>
  <si>
    <t>https://www.arbeiterkammer.at/beratung/steuerundeinkommen/lohnundgehalt/Lohnsteuer.html</t>
  </si>
  <si>
    <t>Vorabinfo von Steuerberater: Bei Kurzarbeiterzeit über 3 Monate müssen mindestens 10% der Normalarbeitszeit gearbeitet werden. Verteilung über die 3 Monate aber egal, kann auch im Block passieren.</t>
  </si>
  <si>
    <t>Anleitung:</t>
  </si>
  <si>
    <t>Berechnung Einkommen des Dienstnehmers:</t>
  </si>
  <si>
    <t>Daten aus Brutto netto Rechner</t>
  </si>
  <si>
    <t>Dienstgeber Abgaben</t>
  </si>
  <si>
    <t>Summe Dienstgeber Abgaben</t>
  </si>
  <si>
    <t>Zum Vergleich</t>
  </si>
  <si>
    <t>Berechnung Dienstgeber Gesamtkosten</t>
  </si>
  <si>
    <t>Brutto für Normalstunden</t>
  </si>
  <si>
    <t>Bitte eintragen!</t>
  </si>
  <si>
    <t>Netto für Normalstunden</t>
  </si>
  <si>
    <t>Normalstunden pro Woche</t>
  </si>
  <si>
    <t>Reduktion in Kurzarbeit auf</t>
  </si>
  <si>
    <t>Erasatzleistung durch AMS</t>
  </si>
  <si>
    <t>Hinweis: 90% bis 1700 Brutto; 85% bis 2685 Brutto, 80% bis 5370 Brutto</t>
  </si>
  <si>
    <t>38,5</t>
  </si>
  <si>
    <t xml:space="preserve">Sozialversicherung </t>
  </si>
  <si>
    <t>21,23% echte Dienstnehmer, 20,73%  freie Dienstnehmer</t>
  </si>
  <si>
    <t>DB</t>
  </si>
  <si>
    <t>Diebstgeberbeitrag/Familienlastenausgleichsfonds</t>
  </si>
  <si>
    <t>DZ</t>
  </si>
  <si>
    <t>Zuschlag zum Dienstgeberbeitrag, vom Bruttobezug</t>
  </si>
  <si>
    <t>U-Bahnsteuer</t>
  </si>
  <si>
    <t>Kommunalsteuer</t>
  </si>
  <si>
    <t>nur in Wien</t>
  </si>
  <si>
    <t>vom Bruttobezug</t>
  </si>
  <si>
    <t>GESAMTKOSTEN DIENSTGEBER pro Monat:</t>
  </si>
  <si>
    <t>GESAMTKOSTEN DIENSTGEBER pro Jahr:</t>
  </si>
  <si>
    <t>Monat *14 (grobe Annäherung!)</t>
  </si>
  <si>
    <t>Brutto Differenz in KA die von AMS übernommen wird</t>
  </si>
  <si>
    <t>BERECHNUNG KURZARBEIT (KA)</t>
  </si>
  <si>
    <t>Netto Garantie durch AMS für Mitarbeiter</t>
  </si>
  <si>
    <t>Brutto Kosten Arbeitgerber in Kurzarbeit</t>
  </si>
  <si>
    <t>Brutto Garantie durch AMS für Mitarbeiter</t>
  </si>
  <si>
    <t>KA Brutto AMS minus KA Brutto Arbeitgeber</t>
  </si>
  <si>
    <t>Diesen Betrag bekommt der Mitarbeiter in Kurzarbeit ausbezahlt</t>
  </si>
  <si>
    <t>Differenz Brutto Normal zu Brutto KA</t>
  </si>
  <si>
    <t>Dienstgebergesamtkosten in KA</t>
  </si>
  <si>
    <t>Hinweis: Rot markierte Felder sind selbst auszufüllen!</t>
  </si>
  <si>
    <t>Dienstgeberanteil</t>
  </si>
  <si>
    <t>DG-Gesamtkosten in KA + DG-Anteil AMS Übernahme</t>
  </si>
  <si>
    <t>Gesamtkosten Dienstgeber in Kurzarbeit</t>
  </si>
  <si>
    <t>Brutto-Netto Rechner zur Hilfe:</t>
  </si>
  <si>
    <t>Neues Netto auf Brutto hochrechnen mit Brutto-Netto-Rechner (siehe Link Zeile 9)</t>
  </si>
  <si>
    <t>"Dienstgeber Gesamt" mit neuem Brutto in Kurzarbeit mit Brutto Netto Rechner berechnen (Link Zeile 9)</t>
  </si>
  <si>
    <t>Reduktion auf 10% bedeutet Mitarbeiter arbeitet ca. 3,5h pro Woche!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</si>
</sst>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FF0000"/>
      <name val="Calibri"/>
      <scheme val="minor"/>
    </font>
    <font>
      <b/>
      <sz val="12"/>
      <color rgb="FFFF0000"/>
      <name val="Calibri"/>
      <family val="2"/>
      <scheme val="minor"/>
    </font>
    <font>
      <sz val="12"/>
      <color theme="1" tint="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44" fontId="0" fillId="0" borderId="0" xfId="1" applyFont="1"/>
    <xf numFmtId="0" fontId="0" fillId="0" borderId="1" xfId="0" applyBorder="1"/>
    <xf numFmtId="44" fontId="0" fillId="0" borderId="1" xfId="1" applyFont="1" applyBorder="1"/>
    <xf numFmtId="0" fontId="3" fillId="0" borderId="0" xfId="2"/>
    <xf numFmtId="0" fontId="0" fillId="0" borderId="2" xfId="0" applyBorder="1"/>
    <xf numFmtId="44" fontId="0" fillId="0" borderId="2" xfId="1" applyFont="1" applyBorder="1"/>
    <xf numFmtId="0" fontId="2" fillId="0" borderId="2" xfId="0" applyFont="1" applyBorder="1"/>
    <xf numFmtId="0" fontId="2" fillId="0" borderId="0" xfId="0" applyFont="1" applyBorder="1" applyAlignment="1">
      <alignment horizontal="right"/>
    </xf>
    <xf numFmtId="44" fontId="0" fillId="0" borderId="0" xfId="1" applyFont="1" applyBorder="1"/>
    <xf numFmtId="44" fontId="2" fillId="0" borderId="5" xfId="1" applyFont="1" applyBorder="1"/>
    <xf numFmtId="44" fontId="0" fillId="0" borderId="2" xfId="1" applyFont="1" applyBorder="1" applyAlignment="1">
      <alignment horizontal="right"/>
    </xf>
    <xf numFmtId="0" fontId="0" fillId="0" borderId="0" xfId="0" applyBorder="1"/>
    <xf numFmtId="44" fontId="0" fillId="0" borderId="0" xfId="1" applyFont="1" applyBorder="1" applyAlignment="1">
      <alignment horizontal="right"/>
    </xf>
    <xf numFmtId="44" fontId="5" fillId="0" borderId="0" xfId="1" applyFont="1"/>
    <xf numFmtId="9" fontId="0" fillId="0" borderId="0" xfId="0" applyNumberFormat="1"/>
    <xf numFmtId="0" fontId="0" fillId="0" borderId="6" xfId="0" applyBorder="1"/>
    <xf numFmtId="0" fontId="0" fillId="0" borderId="7" xfId="0" applyBorder="1"/>
    <xf numFmtId="0" fontId="2" fillId="2" borderId="8" xfId="0" applyFont="1" applyFill="1" applyBorder="1"/>
    <xf numFmtId="0" fontId="0" fillId="2" borderId="0" xfId="0" applyFill="1" applyBorder="1"/>
    <xf numFmtId="0" fontId="0" fillId="0" borderId="9" xfId="0" applyBorder="1"/>
    <xf numFmtId="0" fontId="0" fillId="0" borderId="8" xfId="0" applyBorder="1"/>
    <xf numFmtId="10" fontId="0" fillId="0" borderId="8" xfId="0" applyNumberFormat="1" applyBorder="1"/>
    <xf numFmtId="0" fontId="0" fillId="0" borderId="10" xfId="0" applyBorder="1"/>
    <xf numFmtId="44" fontId="2" fillId="0" borderId="0" xfId="1" applyFont="1" applyBorder="1"/>
    <xf numFmtId="0" fontId="2" fillId="0" borderId="8" xfId="0" applyFont="1" applyBorder="1"/>
    <xf numFmtId="0" fontId="3" fillId="0" borderId="10" xfId="2" applyBorder="1"/>
    <xf numFmtId="0" fontId="0" fillId="0" borderId="11" xfId="0" applyBorder="1"/>
    <xf numFmtId="0" fontId="2" fillId="3" borderId="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7" xfId="0" applyFont="1" applyBorder="1"/>
    <xf numFmtId="0" fontId="3" fillId="0" borderId="8" xfId="2" applyBorder="1"/>
    <xf numFmtId="9" fontId="0" fillId="0" borderId="0" xfId="1" applyNumberFormat="1" applyFont="1" applyBorder="1"/>
    <xf numFmtId="0" fontId="0" fillId="0" borderId="8" xfId="0" applyFont="1" applyBorder="1"/>
    <xf numFmtId="10" fontId="0" fillId="0" borderId="0" xfId="1" applyNumberFormat="1" applyFont="1" applyBorder="1" applyAlignment="1">
      <alignment horizontal="right"/>
    </xf>
    <xf numFmtId="10" fontId="0" fillId="0" borderId="0" xfId="0" applyNumberFormat="1" applyBorder="1" applyAlignment="1">
      <alignment horizontal="right"/>
    </xf>
    <xf numFmtId="9" fontId="0" fillId="0" borderId="0" xfId="1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4" fontId="2" fillId="0" borderId="1" xfId="1" applyFont="1" applyBorder="1"/>
    <xf numFmtId="0" fontId="0" fillId="0" borderId="11" xfId="0" applyFill="1" applyBorder="1"/>
    <xf numFmtId="0" fontId="2" fillId="4" borderId="6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49" fontId="0" fillId="0" borderId="0" xfId="1" applyNumberFormat="1" applyFont="1" applyBorder="1" applyAlignment="1">
      <alignment horizontal="right"/>
    </xf>
    <xf numFmtId="44" fontId="4" fillId="0" borderId="0" xfId="1" applyFont="1" applyBorder="1"/>
    <xf numFmtId="44" fontId="5" fillId="0" borderId="0" xfId="1" applyFont="1" applyBorder="1"/>
    <xf numFmtId="9" fontId="4" fillId="0" borderId="0" xfId="0" applyNumberFormat="1" applyFont="1" applyBorder="1"/>
    <xf numFmtId="44" fontId="0" fillId="0" borderId="0" xfId="0" applyNumberFormat="1" applyBorder="1"/>
    <xf numFmtId="9" fontId="0" fillId="0" borderId="0" xfId="0" applyNumberFormat="1" applyBorder="1"/>
    <xf numFmtId="44" fontId="5" fillId="0" borderId="1" xfId="1" applyFont="1" applyBorder="1"/>
    <xf numFmtId="0" fontId="7" fillId="0" borderId="9" xfId="0" applyFont="1" applyBorder="1"/>
    <xf numFmtId="44" fontId="7" fillId="0" borderId="0" xfId="1" applyFont="1" applyBorder="1"/>
    <xf numFmtId="0" fontId="2" fillId="4" borderId="3" xfId="0" applyFont="1" applyFill="1" applyBorder="1"/>
    <xf numFmtId="44" fontId="2" fillId="4" borderId="4" xfId="0" applyNumberFormat="1" applyFont="1" applyFill="1" applyBorder="1"/>
  </cellXfs>
  <cellStyles count="3">
    <cellStyle name="Hyperlink" xfId="2" builtinId="8"/>
    <cellStyle name="Stand." xfId="0" builtinId="0"/>
    <cellStyle name="Währung" xfId="1" builtin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ko.at/service/steuern/Aktuelle_Werte_Lohnverrechnung.html" TargetMode="External"/><Relationship Id="rId4" Type="http://schemas.openxmlformats.org/officeDocument/2006/relationships/hyperlink" Target="https://www.wko.at/service/handlungsanleitung-corona-sozialpartnervereinbarung.pdf" TargetMode="External"/><Relationship Id="rId5" Type="http://schemas.openxmlformats.org/officeDocument/2006/relationships/hyperlink" Target="https://www.szabo.at/lohnnebenkosten-2020-gesenkt/" TargetMode="External"/><Relationship Id="rId6" Type="http://schemas.openxmlformats.org/officeDocument/2006/relationships/hyperlink" Target="https://www.wko.at/service/steuern/Dienstgeberbeitrag_zum_Familienlastenausgleichsfonds_(DB).html" TargetMode="External"/><Relationship Id="rId7" Type="http://schemas.openxmlformats.org/officeDocument/2006/relationships/hyperlink" Target="https://www.arbeiterkammer.at/beratung/steuerundeinkommen/lohnundgehalt/Lohnsteuer.html" TargetMode="External"/><Relationship Id="rId1" Type="http://schemas.openxmlformats.org/officeDocument/2006/relationships/hyperlink" Target="https://www.wko.at/service/arbeitsrecht-sozialrecht/Geringfuegige_Beschaeftigung_(sozialrechtlich).html" TargetMode="External"/><Relationship Id="rId2" Type="http://schemas.openxmlformats.org/officeDocument/2006/relationships/hyperlink" Target="https://www.bruttonetto-rechner.at/arbeitgeber-lohnkostenrechn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2"/>
  <sheetViews>
    <sheetView tabSelected="1" topLeftCell="A44" workbookViewId="0">
      <selection activeCell="F25" sqref="F25"/>
    </sheetView>
  </sheetViews>
  <sheetFormatPr baseColWidth="10" defaultRowHeight="16" x14ac:dyDescent="0.2"/>
  <cols>
    <col min="1" max="1" width="2.83203125" customWidth="1"/>
    <col min="2" max="2" width="46" customWidth="1"/>
    <col min="3" max="3" width="14" customWidth="1"/>
    <col min="4" max="4" width="15.33203125" customWidth="1"/>
    <col min="5" max="5" width="78.6640625" customWidth="1"/>
    <col min="6" max="6" width="29.1640625" customWidth="1"/>
    <col min="7" max="7" width="11" customWidth="1"/>
    <col min="8" max="8" width="18.6640625" customWidth="1"/>
  </cols>
  <sheetData>
    <row r="1" spans="2:5" x14ac:dyDescent="0.2">
      <c r="B1" s="1" t="s">
        <v>23</v>
      </c>
    </row>
    <row r="2" spans="2:5" x14ac:dyDescent="0.2">
      <c r="B2" t="s">
        <v>33</v>
      </c>
    </row>
    <row r="3" spans="2:5" x14ac:dyDescent="0.2">
      <c r="B3" t="s">
        <v>34</v>
      </c>
    </row>
    <row r="5" spans="2:5" x14ac:dyDescent="0.2">
      <c r="B5" s="1" t="s">
        <v>38</v>
      </c>
    </row>
    <row r="7" spans="2:5" x14ac:dyDescent="0.2">
      <c r="B7" s="43" t="s">
        <v>68</v>
      </c>
      <c r="C7" s="44"/>
      <c r="D7" s="44"/>
      <c r="E7" s="18"/>
    </row>
    <row r="8" spans="2:5" x14ac:dyDescent="0.2">
      <c r="B8" s="45" t="s">
        <v>76</v>
      </c>
      <c r="C8" s="46"/>
      <c r="D8" s="46"/>
      <c r="E8" s="21"/>
    </row>
    <row r="9" spans="2:5" x14ac:dyDescent="0.2">
      <c r="B9" s="45" t="s">
        <v>80</v>
      </c>
      <c r="C9" s="47" t="s">
        <v>19</v>
      </c>
      <c r="D9" s="46"/>
      <c r="E9" s="21"/>
    </row>
    <row r="10" spans="2:5" x14ac:dyDescent="0.2">
      <c r="B10" s="22" t="s">
        <v>49</v>
      </c>
      <c r="C10" s="48" t="s">
        <v>53</v>
      </c>
      <c r="D10" s="10"/>
      <c r="E10" s="21"/>
    </row>
    <row r="11" spans="2:5" x14ac:dyDescent="0.2">
      <c r="B11" s="22" t="s">
        <v>46</v>
      </c>
      <c r="C11" s="49">
        <f>2257.65</f>
        <v>2257.65</v>
      </c>
      <c r="D11" s="50" t="s">
        <v>47</v>
      </c>
      <c r="E11" s="21"/>
    </row>
    <row r="12" spans="2:5" x14ac:dyDescent="0.2">
      <c r="B12" s="22" t="s">
        <v>48</v>
      </c>
      <c r="C12" s="49">
        <v>1619.66</v>
      </c>
      <c r="D12" s="50" t="s">
        <v>47</v>
      </c>
      <c r="E12" s="21"/>
    </row>
    <row r="13" spans="2:5" x14ac:dyDescent="0.2">
      <c r="B13" s="22"/>
      <c r="C13" s="13"/>
      <c r="D13" s="13"/>
      <c r="E13" s="21"/>
    </row>
    <row r="14" spans="2:5" x14ac:dyDescent="0.2">
      <c r="B14" s="22" t="s">
        <v>50</v>
      </c>
      <c r="C14" s="51">
        <v>0.1</v>
      </c>
      <c r="D14" s="50" t="s">
        <v>47</v>
      </c>
      <c r="E14" s="55" t="s">
        <v>83</v>
      </c>
    </row>
    <row r="15" spans="2:5" x14ac:dyDescent="0.2">
      <c r="B15" s="22" t="s">
        <v>70</v>
      </c>
      <c r="C15" s="52">
        <f>C11*C14</f>
        <v>225.76500000000001</v>
      </c>
      <c r="D15" s="13"/>
      <c r="E15" s="21"/>
    </row>
    <row r="16" spans="2:5" x14ac:dyDescent="0.2">
      <c r="B16" s="22" t="s">
        <v>51</v>
      </c>
      <c r="C16" s="51">
        <v>0.85</v>
      </c>
      <c r="D16" s="50" t="s">
        <v>52</v>
      </c>
      <c r="E16" s="21"/>
    </row>
    <row r="17" spans="2:5" x14ac:dyDescent="0.2">
      <c r="B17" s="22" t="s">
        <v>69</v>
      </c>
      <c r="C17" s="10">
        <f>C12*C16</f>
        <v>1376.711</v>
      </c>
      <c r="D17" s="56" t="s">
        <v>73</v>
      </c>
      <c r="E17" s="21"/>
    </row>
    <row r="18" spans="2:5" x14ac:dyDescent="0.2">
      <c r="B18" s="22" t="s">
        <v>71</v>
      </c>
      <c r="C18" s="49">
        <v>1764.75</v>
      </c>
      <c r="D18" s="50" t="s">
        <v>81</v>
      </c>
      <c r="E18" s="21"/>
    </row>
    <row r="19" spans="2:5" x14ac:dyDescent="0.2">
      <c r="B19" s="22" t="s">
        <v>67</v>
      </c>
      <c r="C19" s="52">
        <f>C18-C15</f>
        <v>1538.9849999999999</v>
      </c>
      <c r="D19" s="56" t="s">
        <v>72</v>
      </c>
      <c r="E19" s="21"/>
    </row>
    <row r="20" spans="2:5" x14ac:dyDescent="0.2">
      <c r="B20" s="22"/>
      <c r="C20" s="53"/>
      <c r="D20" s="50"/>
      <c r="E20" s="21"/>
    </row>
    <row r="21" spans="2:5" x14ac:dyDescent="0.2">
      <c r="B21" s="22" t="s">
        <v>74</v>
      </c>
      <c r="C21" s="52">
        <f>C11-C18</f>
        <v>492.90000000000009</v>
      </c>
      <c r="D21" s="50"/>
      <c r="E21" s="21"/>
    </row>
    <row r="22" spans="2:5" x14ac:dyDescent="0.2">
      <c r="B22" s="22" t="s">
        <v>77</v>
      </c>
      <c r="C22" s="10">
        <f>C21*0.4</f>
        <v>197.16000000000005</v>
      </c>
      <c r="D22" s="50"/>
      <c r="E22" s="21"/>
    </row>
    <row r="23" spans="2:5" x14ac:dyDescent="0.2">
      <c r="B23" s="22" t="s">
        <v>75</v>
      </c>
      <c r="C23" s="49">
        <v>2294.89</v>
      </c>
      <c r="D23" s="50" t="s">
        <v>82</v>
      </c>
      <c r="E23" s="21"/>
    </row>
    <row r="24" spans="2:5" x14ac:dyDescent="0.2">
      <c r="B24" s="22" t="s">
        <v>78</v>
      </c>
      <c r="C24" s="52">
        <f>C23+C22</f>
        <v>2492.0499999999997</v>
      </c>
      <c r="D24" s="50"/>
      <c r="E24" s="21"/>
    </row>
    <row r="25" spans="2:5" ht="17" thickBot="1" x14ac:dyDescent="0.25">
      <c r="B25" s="22"/>
      <c r="C25" s="53"/>
      <c r="D25" s="50"/>
      <c r="E25" s="21"/>
    </row>
    <row r="26" spans="2:5" ht="17" thickBot="1" x14ac:dyDescent="0.25">
      <c r="B26" s="57" t="s">
        <v>79</v>
      </c>
      <c r="C26" s="58">
        <f>C24-C19</f>
        <v>953.06499999999983</v>
      </c>
      <c r="D26" s="54"/>
      <c r="E26" s="28"/>
    </row>
    <row r="27" spans="2:5" x14ac:dyDescent="0.2">
      <c r="C27" s="16"/>
      <c r="D27" s="15"/>
    </row>
    <row r="28" spans="2:5" x14ac:dyDescent="0.2">
      <c r="C28" s="16"/>
      <c r="D28" s="15"/>
    </row>
    <row r="29" spans="2:5" x14ac:dyDescent="0.2">
      <c r="B29" s="17" t="s">
        <v>44</v>
      </c>
      <c r="C29" s="6"/>
      <c r="D29" s="6"/>
      <c r="E29" s="18"/>
    </row>
    <row r="30" spans="2:5" x14ac:dyDescent="0.2">
      <c r="B30" s="19" t="s">
        <v>0</v>
      </c>
      <c r="C30" s="20" t="s">
        <v>11</v>
      </c>
      <c r="D30" s="20"/>
      <c r="E30" s="21"/>
    </row>
    <row r="31" spans="2:5" x14ac:dyDescent="0.2">
      <c r="B31" s="22" t="s">
        <v>6</v>
      </c>
      <c r="C31" s="10">
        <v>460.66</v>
      </c>
      <c r="D31" s="13"/>
      <c r="E31" s="21"/>
    </row>
    <row r="32" spans="2:5" x14ac:dyDescent="0.2">
      <c r="B32" s="22" t="s">
        <v>1</v>
      </c>
      <c r="C32" s="10">
        <v>0</v>
      </c>
      <c r="D32" s="13" t="s">
        <v>10</v>
      </c>
      <c r="E32" s="21"/>
    </row>
    <row r="33" spans="2:5" x14ac:dyDescent="0.2">
      <c r="B33" s="23" t="s">
        <v>5</v>
      </c>
      <c r="C33" s="10">
        <f>C31*0.012</f>
        <v>5.5279200000000008</v>
      </c>
      <c r="D33" s="13" t="s">
        <v>2</v>
      </c>
      <c r="E33" s="21"/>
    </row>
    <row r="34" spans="2:5" x14ac:dyDescent="0.2">
      <c r="B34" s="24" t="s">
        <v>4</v>
      </c>
      <c r="C34" s="4">
        <f>C31*0.0153</f>
        <v>7.0480980000000004</v>
      </c>
      <c r="D34" s="13" t="s">
        <v>3</v>
      </c>
      <c r="E34" s="21"/>
    </row>
    <row r="35" spans="2:5" x14ac:dyDescent="0.2">
      <c r="B35" s="22"/>
      <c r="C35" s="25">
        <f>SUM(C31:C34)</f>
        <v>473.236018</v>
      </c>
      <c r="D35" s="8" t="s">
        <v>9</v>
      </c>
      <c r="E35" s="21"/>
    </row>
    <row r="36" spans="2:5" x14ac:dyDescent="0.2">
      <c r="B36" s="22"/>
      <c r="C36" s="13"/>
      <c r="D36" s="13"/>
      <c r="E36" s="21"/>
    </row>
    <row r="37" spans="2:5" x14ac:dyDescent="0.2">
      <c r="B37" s="19" t="s">
        <v>0</v>
      </c>
      <c r="C37" s="20" t="s">
        <v>12</v>
      </c>
      <c r="D37" s="20"/>
      <c r="E37" s="21"/>
    </row>
    <row r="38" spans="2:5" x14ac:dyDescent="0.2">
      <c r="B38" s="22" t="s">
        <v>6</v>
      </c>
      <c r="C38" s="10">
        <v>460.66</v>
      </c>
      <c r="D38" s="13"/>
      <c r="E38" s="21"/>
    </row>
    <row r="39" spans="2:5" x14ac:dyDescent="0.2">
      <c r="B39" s="22" t="s">
        <v>1</v>
      </c>
      <c r="C39" s="10">
        <f>C38*0.164</f>
        <v>75.548240000000007</v>
      </c>
      <c r="D39" s="13" t="s">
        <v>13</v>
      </c>
      <c r="E39" s="21"/>
    </row>
    <row r="40" spans="2:5" x14ac:dyDescent="0.2">
      <c r="B40" s="23" t="s">
        <v>5</v>
      </c>
      <c r="C40" s="10">
        <f>C38*0.012</f>
        <v>5.5279200000000008</v>
      </c>
      <c r="D40" s="13" t="s">
        <v>2</v>
      </c>
      <c r="E40" s="21"/>
    </row>
    <row r="41" spans="2:5" x14ac:dyDescent="0.2">
      <c r="B41" s="24" t="s">
        <v>4</v>
      </c>
      <c r="C41" s="4">
        <f>C38*0.0153</f>
        <v>7.0480980000000004</v>
      </c>
      <c r="D41" s="13" t="s">
        <v>3</v>
      </c>
      <c r="E41" s="21"/>
    </row>
    <row r="42" spans="2:5" x14ac:dyDescent="0.2">
      <c r="B42" s="22"/>
      <c r="C42" s="25">
        <f>SUM(C38:C41)</f>
        <v>548.78425800000002</v>
      </c>
      <c r="D42" s="8" t="s">
        <v>9</v>
      </c>
      <c r="E42" s="21"/>
    </row>
    <row r="43" spans="2:5" x14ac:dyDescent="0.2">
      <c r="B43" s="26" t="s">
        <v>15</v>
      </c>
      <c r="C43" s="10"/>
      <c r="D43" s="13"/>
      <c r="E43" s="21"/>
    </row>
    <row r="44" spans="2:5" x14ac:dyDescent="0.2">
      <c r="B44" s="27" t="s">
        <v>14</v>
      </c>
      <c r="C44" s="3"/>
      <c r="D44" s="3"/>
      <c r="E44" s="28"/>
    </row>
    <row r="47" spans="2:5" x14ac:dyDescent="0.2">
      <c r="B47" s="29" t="s">
        <v>45</v>
      </c>
      <c r="C47" s="30"/>
      <c r="D47" s="30"/>
      <c r="E47" s="31"/>
    </row>
    <row r="48" spans="2:5" x14ac:dyDescent="0.2">
      <c r="B48" s="22" t="s">
        <v>39</v>
      </c>
      <c r="C48" s="13"/>
      <c r="D48" s="13"/>
      <c r="E48" s="21"/>
    </row>
    <row r="49" spans="2:5" x14ac:dyDescent="0.2">
      <c r="B49" s="22" t="s">
        <v>16</v>
      </c>
      <c r="C49" s="10"/>
      <c r="D49" s="10"/>
      <c r="E49" s="21"/>
    </row>
    <row r="50" spans="2:5" x14ac:dyDescent="0.2">
      <c r="B50" s="22" t="s">
        <v>17</v>
      </c>
      <c r="C50" s="10"/>
      <c r="D50" s="10"/>
      <c r="E50" s="21"/>
    </row>
    <row r="51" spans="2:5" x14ac:dyDescent="0.2">
      <c r="B51" s="22" t="s">
        <v>18</v>
      </c>
      <c r="C51" s="10"/>
      <c r="D51" s="10"/>
      <c r="E51" s="21"/>
    </row>
    <row r="52" spans="2:5" x14ac:dyDescent="0.2">
      <c r="B52" s="32" t="s">
        <v>19</v>
      </c>
      <c r="C52" s="10"/>
      <c r="D52" s="10"/>
      <c r="E52" s="21"/>
    </row>
    <row r="53" spans="2:5" x14ac:dyDescent="0.2">
      <c r="B53" s="22"/>
      <c r="C53" s="10"/>
      <c r="D53" s="10"/>
      <c r="E53" s="21"/>
    </row>
    <row r="54" spans="2:5" x14ac:dyDescent="0.2">
      <c r="B54" s="40" t="s">
        <v>40</v>
      </c>
      <c r="C54" s="39"/>
      <c r="D54" s="39"/>
      <c r="E54" s="21"/>
    </row>
    <row r="55" spans="2:5" x14ac:dyDescent="0.2">
      <c r="B55" s="26" t="s">
        <v>25</v>
      </c>
      <c r="C55" s="13"/>
      <c r="D55" s="14" t="s">
        <v>41</v>
      </c>
      <c r="E55" s="21"/>
    </row>
    <row r="56" spans="2:5" x14ac:dyDescent="0.2">
      <c r="B56" s="22" t="s">
        <v>26</v>
      </c>
      <c r="C56" s="10"/>
      <c r="D56" s="10">
        <v>409.09</v>
      </c>
      <c r="E56" s="21"/>
    </row>
    <row r="57" spans="2:5" x14ac:dyDescent="0.2">
      <c r="B57" s="22" t="s">
        <v>27</v>
      </c>
      <c r="C57" s="33"/>
      <c r="D57" s="10">
        <v>228.9</v>
      </c>
      <c r="E57" s="21"/>
    </row>
    <row r="58" spans="2:5" x14ac:dyDescent="0.2">
      <c r="B58" s="22" t="s">
        <v>7</v>
      </c>
      <c r="C58" s="10"/>
      <c r="D58" s="10">
        <v>1619.66</v>
      </c>
      <c r="E58" s="21"/>
    </row>
    <row r="59" spans="2:5" x14ac:dyDescent="0.2">
      <c r="B59" s="17" t="s">
        <v>8</v>
      </c>
      <c r="C59" s="7"/>
      <c r="D59" s="7">
        <f>SUM(D55:D58)</f>
        <v>2257.65</v>
      </c>
      <c r="E59" s="21"/>
    </row>
    <row r="60" spans="2:5" x14ac:dyDescent="0.2">
      <c r="B60" s="22"/>
      <c r="C60" s="10"/>
      <c r="D60" s="10"/>
      <c r="E60" s="21"/>
    </row>
    <row r="61" spans="2:5" x14ac:dyDescent="0.2">
      <c r="B61" s="26" t="s">
        <v>42</v>
      </c>
      <c r="C61" s="10"/>
      <c r="D61" s="10"/>
      <c r="E61" s="21"/>
    </row>
    <row r="62" spans="2:5" x14ac:dyDescent="0.2">
      <c r="B62" s="34" t="s">
        <v>54</v>
      </c>
      <c r="C62" s="35">
        <v>0.21229999999999999</v>
      </c>
      <c r="D62" s="10">
        <f>D59*C62</f>
        <v>479.29909499999997</v>
      </c>
      <c r="E62" s="21" t="s">
        <v>55</v>
      </c>
    </row>
    <row r="63" spans="2:5" x14ac:dyDescent="0.2">
      <c r="B63" s="22" t="s">
        <v>56</v>
      </c>
      <c r="C63" s="36">
        <v>3.9E-2</v>
      </c>
      <c r="D63" s="10">
        <f>D59*C63</f>
        <v>88.048349999999999</v>
      </c>
      <c r="E63" s="21" t="s">
        <v>57</v>
      </c>
    </row>
    <row r="64" spans="2:5" x14ac:dyDescent="0.2">
      <c r="B64" s="22" t="s">
        <v>58</v>
      </c>
      <c r="C64" s="35">
        <v>3.8E-3</v>
      </c>
      <c r="D64" s="10">
        <f>D59*C64</f>
        <v>8.5790699999999998</v>
      </c>
      <c r="E64" s="21" t="s">
        <v>59</v>
      </c>
    </row>
    <row r="65" spans="2:6" x14ac:dyDescent="0.2">
      <c r="B65" s="34" t="s">
        <v>61</v>
      </c>
      <c r="C65" s="37">
        <v>0.03</v>
      </c>
      <c r="D65" s="10">
        <f>D59*C65</f>
        <v>67.729500000000002</v>
      </c>
      <c r="E65" s="21" t="s">
        <v>63</v>
      </c>
      <c r="F65" s="5"/>
    </row>
    <row r="66" spans="2:6" x14ac:dyDescent="0.2">
      <c r="B66" s="34" t="s">
        <v>28</v>
      </c>
      <c r="C66" s="35">
        <v>1.5299999999999999E-2</v>
      </c>
      <c r="D66" s="10">
        <f>D59*C66</f>
        <v>34.542045000000002</v>
      </c>
      <c r="E66" s="21" t="s">
        <v>63</v>
      </c>
      <c r="F66" s="5"/>
    </row>
    <row r="67" spans="2:6" x14ac:dyDescent="0.2">
      <c r="B67" s="22" t="s">
        <v>60</v>
      </c>
      <c r="C67" s="14" t="s">
        <v>24</v>
      </c>
      <c r="D67" s="10">
        <f>2*4</f>
        <v>8</v>
      </c>
      <c r="E67" s="21" t="s">
        <v>62</v>
      </c>
    </row>
    <row r="68" spans="2:6" x14ac:dyDescent="0.2">
      <c r="B68" s="17"/>
      <c r="C68" s="12" t="s">
        <v>43</v>
      </c>
      <c r="D68" s="7">
        <f>SUM(D62:D67)</f>
        <v>686.19806000000005</v>
      </c>
      <c r="E68" s="21"/>
    </row>
    <row r="69" spans="2:6" x14ac:dyDescent="0.2">
      <c r="B69" s="22"/>
      <c r="C69" s="14"/>
      <c r="D69" s="10"/>
      <c r="E69" s="21"/>
    </row>
    <row r="70" spans="2:6" x14ac:dyDescent="0.2">
      <c r="B70" s="22"/>
      <c r="C70" s="9" t="s">
        <v>64</v>
      </c>
      <c r="D70" s="11">
        <f>D59+D68</f>
        <v>2943.8480600000003</v>
      </c>
      <c r="E70" s="21"/>
    </row>
    <row r="71" spans="2:6" x14ac:dyDescent="0.2">
      <c r="B71" s="24"/>
      <c r="C71" s="38" t="s">
        <v>65</v>
      </c>
      <c r="D71" s="41">
        <f>D70*14</f>
        <v>41213.872840000004</v>
      </c>
      <c r="E71" s="42" t="s">
        <v>66</v>
      </c>
    </row>
    <row r="72" spans="2:6" x14ac:dyDescent="0.2">
      <c r="C72" s="2"/>
      <c r="D72" s="2"/>
    </row>
    <row r="74" spans="2:6" x14ac:dyDescent="0.2">
      <c r="B74" s="1" t="s">
        <v>20</v>
      </c>
    </row>
    <row r="75" spans="2:6" x14ac:dyDescent="0.2">
      <c r="B75" t="s">
        <v>35</v>
      </c>
      <c r="C75" s="5" t="s">
        <v>36</v>
      </c>
    </row>
    <row r="76" spans="2:6" x14ac:dyDescent="0.2">
      <c r="B76" t="s">
        <v>21</v>
      </c>
      <c r="C76" s="5" t="s">
        <v>22</v>
      </c>
      <c r="D76" s="5"/>
    </row>
    <row r="77" spans="2:6" x14ac:dyDescent="0.2">
      <c r="B77" t="s">
        <v>30</v>
      </c>
      <c r="C77" s="5" t="s">
        <v>29</v>
      </c>
    </row>
    <row r="78" spans="2:6" x14ac:dyDescent="0.2">
      <c r="B78" t="s">
        <v>31</v>
      </c>
      <c r="C78" s="5" t="s">
        <v>32</v>
      </c>
    </row>
    <row r="79" spans="2:6" x14ac:dyDescent="0.2">
      <c r="B79" t="s">
        <v>27</v>
      </c>
      <c r="C79" s="5" t="s">
        <v>37</v>
      </c>
    </row>
    <row r="80" spans="2:6" x14ac:dyDescent="0.2">
      <c r="C80" s="5"/>
    </row>
    <row r="81" spans="2:3" x14ac:dyDescent="0.2">
      <c r="C81" s="5"/>
    </row>
    <row r="82" spans="2:3" x14ac:dyDescent="0.2">
      <c r="B82" t="s">
        <v>23</v>
      </c>
    </row>
  </sheetData>
  <mergeCells count="3">
    <mergeCell ref="B54:D54"/>
    <mergeCell ref="B47:D47"/>
    <mergeCell ref="B7:D7"/>
  </mergeCells>
  <hyperlinks>
    <hyperlink ref="B44" r:id="rId1"/>
    <hyperlink ref="B52" r:id="rId2"/>
    <hyperlink ref="C76" r:id="rId3"/>
    <hyperlink ref="C77" r:id="rId4"/>
    <hyperlink ref="C78" r:id="rId5"/>
    <hyperlink ref="C75" r:id="rId6"/>
    <hyperlink ref="C79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Microsoft Office-Anwender</cp:lastModifiedBy>
  <dcterms:created xsi:type="dcterms:W3CDTF">2020-03-17T14:30:28Z</dcterms:created>
  <dcterms:modified xsi:type="dcterms:W3CDTF">2020-03-19T06:50:02Z</dcterms:modified>
</cp:coreProperties>
</file>